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he Floor Worksheet" sheetId="1" state="visible" r:id="rId3"/>
  </sheets>
  <definedNames>
    <definedName function="false" hidden="false" localSheetId="0" name="_xlnm.Print_Area" vbProcedure="false">'The Floor Worksheet'!$B$1:$F$38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<sst xmlns="http://schemas.openxmlformats.org/spreadsheetml/2006/main" count="41" uniqueCount="41">
  <si>
    <t xml:space="preserve">LOOKUP — do not edit</t>
  </si>
  <si>
    <t xml:space="preserve">THE FLOOR WORKSHEET</t>
  </si>
  <si>
    <t xml:space="preserve">Crossover rates computed by fv03_final.py, the verified FV03 base-case model. $380,000 / 360 months / +$500 a month of extra principal / 1.07% dividend yield, taxable brokerage, single liquidation at month 360. Source: claude/aff-fv03-base-case.md PART B5 and PART D1. The 15% column at a 6.50% note returns 7.2766%, which is the published figure.</t>
  </si>
  <si>
    <t xml:space="preserve">The return the market has to clear before investing beats paying your mortgage down.</t>
  </si>
  <si>
    <t xml:space="preserve">note rate</t>
  </si>
  <si>
    <t xml:space="preserve">your floor</t>
  </si>
  <si>
    <t xml:space="preserve">0%</t>
  </si>
  <si>
    <t xml:space="preserve">15%</t>
  </si>
  <si>
    <t xml:space="preserve">18.8%</t>
  </si>
  <si>
    <t xml:space="preserve">23.8%</t>
  </si>
  <si>
    <t xml:space="preserve">Finance with Fred  ·  Debt Clarity Tools  ·  Education, not advice.</t>
  </si>
  <si>
    <t xml:space="preserve">Fill in the two yellow cells. Nothing else. Everything below them calculates itself.</t>
  </si>
  <si>
    <t xml:space="preserve">STEP 1 · YOUR TWO NUMBERS</t>
  </si>
  <si>
    <t xml:space="preserve">Your note rate</t>
  </si>
  <si>
    <t xml:space="preserve">The rate printed on your note. Not what you remember.</t>
  </si>
  <si>
    <t xml:space="preserve">Your long-term capital gains rate</t>
  </si>
  <si>
    <t xml:space="preserve">0%, 15%, 18.8% or 23.8%. Pick from the table on the right.</t>
  </si>
  <si>
    <t xml:space="preserve">0%     under $98,900 taxable married / $49,450 single — or a retirement account</t>
  </si>
  <si>
    <t xml:space="preserve">15%    the common case</t>
  </si>
  <si>
    <t xml:space="preserve">18.8%  15% plus the 3.8% net investment income tax</t>
  </si>
  <si>
    <t xml:space="preserve">23.8%  20% plus the 3.8% net investment income tax</t>
  </si>
  <si>
    <t xml:space="preserve">STEP 2 · WHAT HAPPENS TO YOUR RATE</t>
  </si>
  <si>
    <t xml:space="preserve">Your note rate, as written</t>
  </si>
  <si>
    <t xml:space="preserve">Where everybody starts, and stops.</t>
  </si>
  <si>
    <t xml:space="preserve">The monthly-compounding step</t>
  </si>
  <si>
    <t xml:space="preserve">Your loan charges monthly. A market return is quoted yearly.</t>
  </si>
  <si>
    <t xml:space="preserve">Your rate, compared like for like</t>
  </si>
  <si>
    <t xml:space="preserve">This is the true pre-tax floor. Already above your note.</t>
  </si>
  <si>
    <t xml:space="preserve">The tax step</t>
  </si>
  <si>
    <t xml:space="preserve">Interest you never pay is untaxed. A gain is not.</t>
  </si>
  <si>
    <t xml:space="preserve">YOUR FLOOR</t>
  </si>
  <si>
    <t xml:space="preserve">READ IT LIKE THIS</t>
  </si>
  <si>
    <t xml:space="preserve">STEP 3 · TWO THINGS THAT MOVE YOUR FLOOR, AND ONE THAT ENDS IT</t>
  </si>
  <si>
    <t xml:space="preserve">If your rate starts with a three</t>
  </si>
  <si>
    <t xml:space="preserve">If your mortgage interest is really deductible</t>
  </si>
  <si>
    <t xml:space="preserve">If your employer matches any of it</t>
  </si>
  <si>
    <t xml:space="preserve">If you have no cash cushion</t>
  </si>
  <si>
    <t xml:space="preserve">AND THE ONE THE ARITHMETIC CANNOT ANSWER</t>
  </si>
  <si>
    <t xml:space="preserve">If the market fell hard the month after you moved that money — could you still make the payment, and could you still sleep? If both answers are yes, your floor is just arithmetic, so go and solve it. If either one is no, your floor is not really the number above, whatever the sum says, because you would sell at the bottom. A constraint belongs in the calculation.</t>
  </si>
  <si>
    <t xml:space="preserve">Education, not advice. Fred is not your advisor. Your own note, your own return, and somebody licensed are the last word on it.</t>
  </si>
  <si>
    <t xml:space="preserve">debtclaritytools.com  ·  The Payoff Planner Pro does all four of the questions this page raises, on your own numbers.</t>
  </si>
</sst>
</file>

<file path=xl/styles.xml><?xml version="1.0" encoding="utf-8"?>
<styleSheet xmlns="http://schemas.openxmlformats.org/spreadsheetml/2006/main">
  <numFmts count="4">
    <numFmt numFmtId="164" formatCode="General"/>
    <numFmt numFmtId="165" formatCode="0.0000%"/>
    <numFmt numFmtId="166" formatCode="0.00%"/>
    <numFmt numFmtId="167" formatCode="0.0%"/>
  </numFmts>
  <fonts count="22">
    <font>
      <sz val="11"/>
      <color theme="1"/>
      <name val="Calibri"/>
      <family val="2"/>
      <charset val="1"/>
    </font>
    <font>
      <sz val="10"/>
      <name val="Arial"/>
      <family val="0"/>
    </font>
    <font>
      <sz val="10"/>
      <name val="Arial"/>
      <family val="0"/>
    </font>
    <font>
      <sz val="10"/>
      <name val="Arial"/>
      <family val="0"/>
    </font>
    <font>
      <b val="true"/>
      <sz val="10"/>
      <color rgb="FFC8102E"/>
      <name val="Arial"/>
      <family val="0"/>
      <charset val="1"/>
    </font>
    <font>
      <b val="true"/>
      <sz val="20"/>
      <color rgb="FF0B2A4A"/>
      <name val="Arial"/>
      <family val="0"/>
      <charset val="1"/>
    </font>
    <font>
      <sz val="8"/>
      <color rgb="FF6A7580"/>
      <name val="Arial"/>
      <family val="0"/>
      <charset val="1"/>
    </font>
    <font>
      <sz val="11"/>
      <color rgb="FF111111"/>
      <name val="Arial"/>
      <family val="0"/>
      <charset val="1"/>
    </font>
    <font>
      <b val="true"/>
      <sz val="9"/>
      <color rgb="FF111111"/>
      <name val="Arial"/>
      <family val="0"/>
      <charset val="1"/>
    </font>
    <font>
      <sz val="9"/>
      <color rgb="FF6A7580"/>
      <name val="Arial"/>
      <family val="0"/>
      <charset val="1"/>
    </font>
    <font>
      <sz val="9"/>
      <color rgb="FF111111"/>
      <name val="Arial"/>
      <family val="0"/>
      <charset val="1"/>
    </font>
    <font>
      <b val="true"/>
      <sz val="12"/>
      <color rgb="FF0B2A4A"/>
      <name val="Arial"/>
      <family val="0"/>
      <charset val="1"/>
    </font>
    <font>
      <b val="true"/>
      <sz val="11"/>
      <color rgb="FF111111"/>
      <name val="Arial"/>
      <family val="0"/>
      <charset val="1"/>
    </font>
    <font>
      <b val="true"/>
      <sz val="12"/>
      <color rgb="FF0000FF"/>
      <name val="Arial"/>
      <family val="0"/>
      <charset val="1"/>
    </font>
    <font>
      <sz val="1"/>
      <color rgb="FFFFFFFF"/>
      <name val="Arial"/>
      <family val="0"/>
      <charset val="1"/>
    </font>
    <font>
      <b val="true"/>
      <sz val="14"/>
      <color rgb="FFFFFFFF"/>
      <name val="Arial"/>
      <family val="0"/>
      <charset val="1"/>
    </font>
    <font>
      <b val="true"/>
      <sz val="11"/>
      <color rgb="FF0B2A4A"/>
      <name val="Arial"/>
      <family val="0"/>
      <charset val="1"/>
    </font>
    <font>
      <b val="true"/>
      <sz val="40"/>
      <color rgb="FFFFFFFF"/>
      <name val="Arial"/>
      <family val="0"/>
      <charset val="1"/>
    </font>
    <font>
      <sz val="10"/>
      <color rgb="FF111111"/>
      <name val="Arial"/>
      <family val="0"/>
      <charset val="1"/>
    </font>
    <font>
      <b val="true"/>
      <sz val="10"/>
      <color rgb="FF111111"/>
      <name val="Arial"/>
      <family val="0"/>
      <charset val="1"/>
    </font>
    <font>
      <b val="true"/>
      <sz val="12"/>
      <color rgb="FFC8102E"/>
      <name val="Arial"/>
      <family val="0"/>
      <charset val="1"/>
    </font>
    <font>
      <sz val="8"/>
      <color rgb="FF0B2A4A"/>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0B2A4A"/>
        <bgColor rgb="FF333333"/>
      </patternFill>
    </fill>
    <fill>
      <patternFill patternType="solid">
        <fgColor rgb="FFF2F4F6"/>
        <bgColor rgb="FFFFFFFF"/>
      </patternFill>
    </fill>
  </fills>
  <borders count="3">
    <border diagonalUp="false" diagonalDown="false">
      <left/>
      <right/>
      <top/>
      <bottom/>
      <diagonal/>
    </border>
    <border diagonalUp="false" diagonalDown="false">
      <left/>
      <right/>
      <top/>
      <bottom style="medium">
        <color rgb="FFC8102E"/>
      </bottom>
      <diagonal/>
    </border>
    <border diagonalUp="false" diagonalDown="false">
      <left/>
      <right/>
      <top/>
      <bottom style="thin">
        <color rgb="FFB8C2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13" fillId="2" borderId="0" xfId="0" applyFont="true" applyBorder="false" applyAlignment="true" applyProtection="false">
      <alignment horizontal="center" vertical="bottom" textRotation="0" wrapText="false" indent="0" shrinkToFit="false"/>
      <protection locked="true" hidden="false"/>
    </xf>
    <xf numFmtId="167" fontId="13" fillId="2"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6" fontId="7" fillId="0" borderId="2" xfId="0" applyFont="true" applyBorder="true" applyAlignment="true" applyProtection="false">
      <alignment horizontal="center"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4" fontId="12" fillId="0" borderId="2" xfId="0" applyFont="true" applyBorder="true" applyAlignment="false" applyProtection="false">
      <alignment horizontal="general" vertical="bottom" textRotation="0" wrapText="false" indent="0" shrinkToFit="false"/>
      <protection locked="true" hidden="false"/>
    </xf>
    <xf numFmtId="166" fontId="12" fillId="0" borderId="2" xfId="0" applyFont="true" applyBorder="true" applyAlignment="true" applyProtection="false">
      <alignment horizontal="center" vertical="bottom"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64" fontId="15" fillId="3" borderId="0" xfId="0" applyFont="true" applyBorder="true" applyAlignment="true" applyProtection="false">
      <alignment horizontal="left" vertical="center" textRotation="0" wrapText="false" indent="1" shrinkToFit="false"/>
      <protection locked="true" hidden="false"/>
    </xf>
    <xf numFmtId="164" fontId="16" fillId="0" borderId="0" xfId="0" applyFont="true" applyBorder="true" applyAlignment="false" applyProtection="false">
      <alignment horizontal="general" vertical="bottom" textRotation="0" wrapText="false" indent="0" shrinkToFit="false"/>
      <protection locked="true" hidden="false"/>
    </xf>
    <xf numFmtId="167" fontId="17" fillId="3" borderId="0"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true" applyAlignment="true" applyProtection="false">
      <alignment horizontal="general" vertical="top" textRotation="0" wrapText="true" indent="0" shrinkToFit="false"/>
      <protection locked="true" hidden="false"/>
    </xf>
    <xf numFmtId="164" fontId="19" fillId="0" borderId="2" xfId="0" applyFont="true" applyBorder="tru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4" fontId="20" fillId="0" borderId="0" xfId="0" applyFont="true" applyBorder="true" applyAlignment="false" applyProtection="false">
      <alignment horizontal="general" vertical="bottom" textRotation="0" wrapText="false" indent="0" shrinkToFit="false"/>
      <protection locked="true" hidden="false"/>
    </xf>
    <xf numFmtId="164" fontId="18" fillId="4"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8102E"/>
      <rgbColor rgb="FF00FF00"/>
      <rgbColor rgb="FF0000FF"/>
      <rgbColor rgb="FFFFFF00"/>
      <rgbColor rgb="FFFF00FF"/>
      <rgbColor rgb="FF00FFFF"/>
      <rgbColor rgb="FF800000"/>
      <rgbColor rgb="FF008000"/>
      <rgbColor rgb="FF000080"/>
      <rgbColor rgb="FF808000"/>
      <rgbColor rgb="FF800080"/>
      <rgbColor rgb="FF008080"/>
      <rgbColor rgb="FFB8C2CC"/>
      <rgbColor rgb="FF808080"/>
      <rgbColor rgb="FF9999FF"/>
      <rgbColor rgb="FF993366"/>
      <rgbColor rgb="FFF2F4F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A7580"/>
      <rgbColor rgb="FF969696"/>
      <rgbColor rgb="FF0B2A4A"/>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16"/>
    <col collapsed="false" customWidth="true" hidden="false" outlineLevel="0" max="4" min="4" style="0" width="4"/>
    <col collapsed="false" customWidth="true" hidden="false" outlineLevel="0" max="5" min="5" style="0" width="30"/>
    <col collapsed="false" customWidth="true" hidden="false" outlineLevel="0" max="6" min="6" style="0" width="16"/>
    <col collapsed="false" customWidth="true" hidden="false" outlineLevel="0" max="7" min="7" style="0" width="2"/>
    <col collapsed="false" customWidth="true" hidden="true" outlineLevel="0" max="13" min="8" style="0" width="12"/>
  </cols>
  <sheetData>
    <row r="1" customFormat="false" ht="15" hidden="false" customHeight="false" outlineLevel="0" collapsed="false">
      <c r="H1" s="1" t="s">
        <v>0</v>
      </c>
    </row>
    <row r="2" customFormat="false" ht="27" hidden="false" customHeight="true" outlineLevel="0" collapsed="false">
      <c r="B2" s="2" t="s">
        <v>1</v>
      </c>
      <c r="C2" s="2"/>
      <c r="D2" s="2"/>
      <c r="E2" s="2"/>
      <c r="F2" s="2"/>
      <c r="H2" s="3" t="s">
        <v>2</v>
      </c>
    </row>
    <row r="3" customFormat="false" ht="15" hidden="false" customHeight="false" outlineLevel="0" collapsed="false">
      <c r="B3" s="4" t="s">
        <v>3</v>
      </c>
      <c r="C3" s="4"/>
      <c r="D3" s="4"/>
      <c r="E3" s="4"/>
      <c r="F3" s="4"/>
      <c r="H3" s="5" t="s">
        <v>4</v>
      </c>
      <c r="I3" s="5" t="s">
        <v>5</v>
      </c>
      <c r="J3" s="5" t="s">
        <v>6</v>
      </c>
      <c r="K3" s="5" t="s">
        <v>7</v>
      </c>
      <c r="L3" s="5" t="s">
        <v>8</v>
      </c>
      <c r="M3" s="5" t="s">
        <v>9</v>
      </c>
    </row>
    <row r="4" customFormat="false" ht="15" hidden="false" customHeight="false" outlineLevel="0" collapsed="false">
      <c r="B4" s="6" t="s">
        <v>10</v>
      </c>
      <c r="C4" s="6"/>
      <c r="D4" s="6"/>
      <c r="E4" s="6"/>
      <c r="F4" s="6"/>
      <c r="H4" s="7" t="n">
        <v>0.03</v>
      </c>
      <c r="I4" s="7" t="n">
        <f aca="false">IF($C$10=0,J4,IF($C$10=0.15,K4,IF($C$10=0.188,L4,M4)))</f>
        <v>0.03450315</v>
      </c>
      <c r="J4" s="7" t="n">
        <v>0.03041594</v>
      </c>
      <c r="K4" s="7" t="n">
        <v>0.03450315</v>
      </c>
      <c r="L4" s="7" t="n">
        <v>0.03569903</v>
      </c>
      <c r="M4" s="7" t="n">
        <v>0.03739343</v>
      </c>
    </row>
    <row r="5" customFormat="false" ht="6" hidden="false" customHeight="true" outlineLevel="0" collapsed="false">
      <c r="B5" s="8"/>
      <c r="C5" s="8"/>
      <c r="D5" s="8"/>
      <c r="E5" s="8"/>
      <c r="F5" s="8"/>
      <c r="H5" s="7" t="n">
        <v>0.0325</v>
      </c>
      <c r="I5" s="7" t="n">
        <f aca="false">IF($C$10=0,J5,IF($C$10=0.15,K5,IF($C$10=0.188,L5,M5)))</f>
        <v>0.03728114</v>
      </c>
      <c r="J5" s="7" t="n">
        <v>0.03298849</v>
      </c>
      <c r="K5" s="7" t="n">
        <v>0.03728114</v>
      </c>
      <c r="L5" s="7" t="n">
        <v>0.03853289</v>
      </c>
      <c r="M5" s="7" t="n">
        <v>0.04030344</v>
      </c>
    </row>
    <row r="6" customFormat="false" ht="15" hidden="false" customHeight="false" outlineLevel="0" collapsed="false">
      <c r="B6" s="9" t="s">
        <v>11</v>
      </c>
      <c r="C6" s="9"/>
      <c r="D6" s="9"/>
      <c r="E6" s="9"/>
      <c r="F6" s="9"/>
      <c r="H6" s="7" t="n">
        <v>0.035</v>
      </c>
      <c r="I6" s="7" t="n">
        <f aca="false">IF($C$10=0,J6,IF($C$10=0.15,K6,IF($C$10=0.188,L6,M6)))</f>
        <v>0.04004942</v>
      </c>
      <c r="J6" s="7" t="n">
        <v>0.03556698</v>
      </c>
      <c r="K6" s="7" t="n">
        <v>0.04004942</v>
      </c>
      <c r="L6" s="7" t="n">
        <v>0.04135241</v>
      </c>
      <c r="M6" s="7" t="n">
        <v>0.0431925</v>
      </c>
    </row>
    <row r="7" customFormat="false" ht="6" hidden="false" customHeight="true" outlineLevel="0" collapsed="false">
      <c r="H7" s="7" t="n">
        <v>0.0375</v>
      </c>
      <c r="I7" s="7" t="n">
        <f aca="false">IF($C$10=0,J7,IF($C$10=0.15,K7,IF($C$10=0.188,L7,M7)))</f>
        <v>0.04280869</v>
      </c>
      <c r="J7" s="7" t="n">
        <v>0.03815128</v>
      </c>
      <c r="K7" s="7" t="n">
        <v>0.04280869</v>
      </c>
      <c r="L7" s="7" t="n">
        <v>0.04415857</v>
      </c>
      <c r="M7" s="7" t="n">
        <v>0.0460621</v>
      </c>
    </row>
    <row r="8" customFormat="false" ht="15" hidden="false" customHeight="false" outlineLevel="0" collapsed="false">
      <c r="B8" s="10" t="s">
        <v>12</v>
      </c>
      <c r="H8" s="7" t="n">
        <v>0.04</v>
      </c>
      <c r="I8" s="7" t="n">
        <f aca="false">IF($C$10=0,J8,IF($C$10=0.15,K8,IF($C$10=0.188,L8,M8)))</f>
        <v>0.04555987</v>
      </c>
      <c r="J8" s="7" t="n">
        <v>0.04074154</v>
      </c>
      <c r="K8" s="7" t="n">
        <v>0.04555987</v>
      </c>
      <c r="L8" s="7" t="n">
        <v>0.04695257</v>
      </c>
      <c r="M8" s="7" t="n">
        <v>0.04891381</v>
      </c>
    </row>
    <row r="9" customFormat="false" ht="15" hidden="false" customHeight="false" outlineLevel="0" collapsed="false">
      <c r="B9" s="11" t="s">
        <v>13</v>
      </c>
      <c r="C9" s="12" t="n">
        <v>0.065</v>
      </c>
      <c r="E9" s="6" t="s">
        <v>14</v>
      </c>
      <c r="F9" s="6"/>
      <c r="H9" s="7" t="n">
        <v>0.0425</v>
      </c>
      <c r="I9" s="7" t="n">
        <f aca="false">IF($C$10=0,J9,IF($C$10=0.15,K9,IF($C$10=0.188,L9,M9)))</f>
        <v>0.04830362</v>
      </c>
      <c r="J9" s="7" t="n">
        <v>0.04333769</v>
      </c>
      <c r="K9" s="7" t="n">
        <v>0.04830362</v>
      </c>
      <c r="L9" s="7" t="n">
        <v>0.04973533</v>
      </c>
      <c r="M9" s="7" t="n">
        <v>0.05174896</v>
      </c>
    </row>
    <row r="10" customFormat="false" ht="15" hidden="false" customHeight="false" outlineLevel="0" collapsed="false">
      <c r="B10" s="11" t="s">
        <v>15</v>
      </c>
      <c r="C10" s="13" t="n">
        <v>0.15</v>
      </c>
      <c r="E10" s="6" t="s">
        <v>16</v>
      </c>
      <c r="F10" s="6"/>
      <c r="H10" s="7" t="n">
        <v>0.045</v>
      </c>
      <c r="I10" s="7" t="n">
        <f aca="false">IF($C$10=0,J10,IF($C$10=0.15,K10,IF($C$10=0.188,L10,M10)))</f>
        <v>0.05104068</v>
      </c>
      <c r="J10" s="7" t="n">
        <v>0.0459398</v>
      </c>
      <c r="K10" s="7" t="n">
        <v>0.05104068</v>
      </c>
      <c r="L10" s="7" t="n">
        <v>0.05250782</v>
      </c>
      <c r="M10" s="7" t="n">
        <v>0.05456887</v>
      </c>
    </row>
    <row r="11" customFormat="false" ht="24" hidden="false" customHeight="true" outlineLevel="0" collapsed="false">
      <c r="E11" s="14" t="s">
        <v>17</v>
      </c>
      <c r="F11" s="14"/>
      <c r="H11" s="7" t="n">
        <v>0.0475</v>
      </c>
      <c r="I11" s="7" t="n">
        <f aca="false">IF($C$10=0,J11,IF($C$10=0.15,K11,IF($C$10=0.188,L11,M11)))</f>
        <v>0.05377172</v>
      </c>
      <c r="J11" s="7" t="n">
        <v>0.04854792</v>
      </c>
      <c r="K11" s="7" t="n">
        <v>0.05377172</v>
      </c>
      <c r="L11" s="7" t="n">
        <v>0.0552709</v>
      </c>
      <c r="M11" s="7" t="n">
        <v>0.05737469</v>
      </c>
    </row>
    <row r="12" customFormat="false" ht="15" hidden="false" customHeight="false" outlineLevel="0" collapsed="false">
      <c r="E12" s="15" t="s">
        <v>18</v>
      </c>
      <c r="F12" s="15"/>
      <c r="H12" s="7" t="n">
        <v>0.05</v>
      </c>
      <c r="I12" s="7" t="n">
        <f aca="false">IF($C$10=0,J12,IF($C$10=0.15,K12,IF($C$10=0.188,L12,M12)))</f>
        <v>0.05649729</v>
      </c>
      <c r="J12" s="7" t="n">
        <v>0.05116196</v>
      </c>
      <c r="K12" s="7" t="n">
        <v>0.05649729</v>
      </c>
      <c r="L12" s="7" t="n">
        <v>0.05802533</v>
      </c>
      <c r="M12" s="7" t="n">
        <v>0.0601675</v>
      </c>
    </row>
    <row r="13" customFormat="false" ht="15" hidden="false" customHeight="false" outlineLevel="0" collapsed="false">
      <c r="E13" s="15" t="s">
        <v>19</v>
      </c>
      <c r="F13" s="15"/>
      <c r="H13" s="7" t="n">
        <v>0.0525</v>
      </c>
      <c r="I13" s="7" t="n">
        <f aca="false">IF($C$10=0,J13,IF($C$10=0.15,K13,IF($C$10=0.188,L13,M13)))</f>
        <v>0.0592179</v>
      </c>
      <c r="J13" s="7" t="n">
        <v>0.0537819</v>
      </c>
      <c r="K13" s="7" t="n">
        <v>0.0592179</v>
      </c>
      <c r="L13" s="7" t="n">
        <v>0.06077181</v>
      </c>
      <c r="M13" s="7" t="n">
        <v>0.06294824</v>
      </c>
    </row>
    <row r="14" customFormat="false" ht="15" hidden="false" customHeight="false" outlineLevel="0" collapsed="false">
      <c r="E14" s="15" t="s">
        <v>20</v>
      </c>
      <c r="F14" s="15"/>
      <c r="H14" s="7" t="n">
        <v>0.055</v>
      </c>
      <c r="I14" s="7" t="n">
        <f aca="false">IF($C$10=0,J14,IF($C$10=0.15,K14,IF($C$10=0.188,L14,M14)))</f>
        <v>0.06193417</v>
      </c>
      <c r="J14" s="7" t="n">
        <v>0.05640786</v>
      </c>
      <c r="K14" s="7" t="n">
        <v>0.06193417</v>
      </c>
      <c r="L14" s="7" t="n">
        <v>0.06351112</v>
      </c>
      <c r="M14" s="7" t="n">
        <v>0.06571794</v>
      </c>
    </row>
    <row r="15" customFormat="false" ht="7.5" hidden="false" customHeight="true" outlineLevel="0" collapsed="false">
      <c r="H15" s="7" t="n">
        <v>0.0575</v>
      </c>
      <c r="I15" s="7" t="n">
        <f aca="false">IF($C$10=0,J15,IF($C$10=0.15,K15,IF($C$10=0.188,L15,M15)))</f>
        <v>0.0646466</v>
      </c>
      <c r="J15" s="7" t="n">
        <v>0.05903977</v>
      </c>
      <c r="K15" s="7" t="n">
        <v>0.0646466</v>
      </c>
      <c r="L15" s="7" t="n">
        <v>0.06624391</v>
      </c>
      <c r="M15" s="7" t="n">
        <v>0.06847749</v>
      </c>
    </row>
    <row r="16" customFormat="false" ht="15" hidden="false" customHeight="false" outlineLevel="0" collapsed="false">
      <c r="B16" s="10" t="s">
        <v>21</v>
      </c>
      <c r="H16" s="7" t="n">
        <v>0.06</v>
      </c>
      <c r="I16" s="7" t="n">
        <f aca="false">IF($C$10=0,J16,IF($C$10=0.15,K16,IF($C$10=0.188,L16,M16)))</f>
        <v>0.06735585</v>
      </c>
      <c r="J16" s="7" t="n">
        <v>0.0616778</v>
      </c>
      <c r="K16" s="7" t="n">
        <v>0.06735585</v>
      </c>
      <c r="L16" s="7" t="n">
        <v>0.06897101</v>
      </c>
      <c r="M16" s="7" t="n">
        <v>0.07122793</v>
      </c>
    </row>
    <row r="17" customFormat="false" ht="15" hidden="false" customHeight="false" outlineLevel="0" collapsed="false">
      <c r="B17" s="16" t="s">
        <v>22</v>
      </c>
      <c r="C17" s="17" t="n">
        <f aca="false">C9</f>
        <v>0.065</v>
      </c>
      <c r="E17" s="18" t="s">
        <v>23</v>
      </c>
      <c r="F17" s="18"/>
      <c r="H17" s="7" t="n">
        <v>0.0625</v>
      </c>
      <c r="I17" s="7" t="n">
        <f aca="false">IF($C$10=0,J17,IF($C$10=0.15,K17,IF($C$10=0.188,L17,M17)))</f>
        <v>0.07006222</v>
      </c>
      <c r="J17" s="7" t="n">
        <v>0.06432187</v>
      </c>
      <c r="K17" s="7" t="n">
        <v>0.07006222</v>
      </c>
      <c r="L17" s="7" t="n">
        <v>0.07169282</v>
      </c>
      <c r="M17" s="7" t="n">
        <v>0.07396981</v>
      </c>
    </row>
    <row r="18" customFormat="false" ht="15" hidden="false" customHeight="false" outlineLevel="0" collapsed="false">
      <c r="B18" s="16" t="s">
        <v>24</v>
      </c>
      <c r="C18" s="17" t="n">
        <f aca="false">C19-C17</f>
        <v>0.0019718520025433</v>
      </c>
      <c r="E18" s="18" t="s">
        <v>25</v>
      </c>
      <c r="F18" s="18"/>
      <c r="H18" s="7" t="n">
        <v>0.065</v>
      </c>
      <c r="I18" s="7" t="n">
        <f aca="false">IF($C$10=0,J18,IF($C$10=0.15,K18,IF($C$10=0.188,L18,M18)))</f>
        <v>0.07276615</v>
      </c>
      <c r="J18" s="7" t="n">
        <v>0.0669719</v>
      </c>
      <c r="K18" s="7" t="n">
        <v>0.07276615</v>
      </c>
      <c r="L18" s="7" t="n">
        <v>0.07440994</v>
      </c>
      <c r="M18" s="7" t="n">
        <v>0.07670397</v>
      </c>
    </row>
    <row r="19" customFormat="false" ht="15" hidden="false" customHeight="false" outlineLevel="0" collapsed="false">
      <c r="B19" s="19" t="s">
        <v>26</v>
      </c>
      <c r="C19" s="20" t="n">
        <f aca="false">(1+C9/12)^12-1</f>
        <v>0.0669718520025433</v>
      </c>
      <c r="E19" s="18" t="s">
        <v>27</v>
      </c>
      <c r="F19" s="18"/>
      <c r="H19" s="7" t="n">
        <v>0.0675</v>
      </c>
      <c r="I19" s="7" t="n">
        <f aca="false">IF($C$10=0,J19,IF($C$10=0.15,K19,IF($C$10=0.188,L19,M19)))</f>
        <v>0.07546805</v>
      </c>
      <c r="J19" s="7" t="n">
        <v>0.06962794</v>
      </c>
      <c r="K19" s="7" t="n">
        <v>0.07546805</v>
      </c>
      <c r="L19" s="7" t="n">
        <v>0.0771229</v>
      </c>
      <c r="M19" s="7" t="n">
        <v>0.07943109</v>
      </c>
    </row>
    <row r="20" customFormat="false" ht="15" hidden="false" customHeight="false" outlineLevel="0" collapsed="false">
      <c r="B20" s="16" t="s">
        <v>28</v>
      </c>
      <c r="C20" s="17" t="n">
        <f aca="false">C21-C19</f>
        <v>0.0057942979974567</v>
      </c>
      <c r="E20" s="18" t="s">
        <v>29</v>
      </c>
      <c r="F20" s="18"/>
      <c r="H20" s="7" t="n">
        <v>0.07</v>
      </c>
      <c r="I20" s="7" t="n">
        <f aca="false">IF($C$10=0,J20,IF($C$10=0.15,K20,IF($C$10=0.188,L20,M20)))</f>
        <v>0.07816837</v>
      </c>
      <c r="J20" s="7" t="n">
        <v>0.07229005</v>
      </c>
      <c r="K20" s="7" t="n">
        <v>0.07816837</v>
      </c>
      <c r="L20" s="7" t="n">
        <v>0.07983224</v>
      </c>
      <c r="M20" s="7" t="n">
        <v>0.08215184</v>
      </c>
    </row>
    <row r="21" customFormat="false" ht="7.5" hidden="false" customHeight="true" outlineLevel="0" collapsed="false">
      <c r="C21" s="21" t="n">
        <f aca="false">B24</f>
        <v>0.07276615</v>
      </c>
      <c r="H21" s="7" t="n">
        <v>0.0725</v>
      </c>
      <c r="I21" s="7" t="n">
        <f aca="false">IF($C$10=0,J21,IF($C$10=0.15,K21,IF($C$10=0.188,L21,M21)))</f>
        <v>0.08086757</v>
      </c>
      <c r="J21" s="7" t="n">
        <v>0.07495828</v>
      </c>
      <c r="K21" s="7" t="n">
        <v>0.08086757</v>
      </c>
      <c r="L21" s="7" t="n">
        <v>0.08253854</v>
      </c>
      <c r="M21" s="7" t="n">
        <v>0.08486698</v>
      </c>
    </row>
    <row r="22" customFormat="false" ht="15" hidden="false" customHeight="false" outlineLevel="0" collapsed="false">
      <c r="H22" s="7" t="n">
        <v>0.075</v>
      </c>
      <c r="I22" s="7" t="n">
        <f aca="false">IF($C$10=0,J22,IF($C$10=0.15,K22,IF($C$10=0.188,L22,M22)))</f>
        <v>0.08356597</v>
      </c>
      <c r="J22" s="7" t="n">
        <v>0.07763264</v>
      </c>
      <c r="K22" s="7" t="n">
        <v>0.08356597</v>
      </c>
      <c r="L22" s="7" t="n">
        <v>0.08524223</v>
      </c>
      <c r="M22" s="7" t="n">
        <v>0.08757705</v>
      </c>
    </row>
    <row r="23" customFormat="false" ht="21.75" hidden="false" customHeight="true" outlineLevel="0" collapsed="false">
      <c r="B23" s="22" t="s">
        <v>30</v>
      </c>
      <c r="C23" s="22"/>
      <c r="E23" s="23" t="s">
        <v>31</v>
      </c>
      <c r="F23" s="23"/>
      <c r="H23" s="7" t="n">
        <v>0.0775</v>
      </c>
      <c r="I23" s="7" t="n">
        <f aca="false">IF($C$10=0,J23,IF($C$10=0.15,K23,IF($C$10=0.188,L23,M23)))</f>
        <v>0.08626382</v>
      </c>
      <c r="J23" s="7" t="n">
        <v>0.08031296</v>
      </c>
      <c r="K23" s="7" t="n">
        <v>0.08626382</v>
      </c>
      <c r="L23" s="7" t="n">
        <v>0.08794365</v>
      </c>
      <c r="M23" s="7" t="n">
        <v>0.09028255</v>
      </c>
    </row>
    <row r="24" customFormat="false" ht="43.5" hidden="false" customHeight="true" outlineLevel="0" collapsed="false">
      <c r="B24" s="24" t="n">
        <f aca="false">INDEX($I$4:$I$28,MATCH(C9,$H$4:$H$28,1))+(C9-INDEX($H$4:$H$28,MATCH(C9,$H$4:$H$28,1)))*IF(MATCH(C9,$H$4:$H$28,1)&gt;=25,0,(INDEX($I$4:$I$28,MATCH(C9,$H$4:$H$28,1)+1)-INDEX($I$4:$I$28,MATCH(C9,$H$4:$H$28,1)))/(INDEX($H$4:$H$28,MATCH(C9,$H$4:$H$28,1)+1)-INDEX($H$4:$H$28,MATCH(C9,$H$4:$H$28,1))))</f>
        <v>0.07276615</v>
      </c>
      <c r="C24" s="24"/>
      <c r="E24" s="25" t="str">
        <f aca="false">"Below "&amp;TEXT(B24,"0.0%")&amp;", the extra money does more good on the loan. Above it, the market was worth it. Your note rate ("&amp;TEXT(C9,"0.0#%")&amp;") was never the line — it sits "&amp;TEXT((B24-C9)*100,"0.00")&amp;" points below it."</f>
        <v>Below 7.3%, the extra money does more good on the loan. Above it, the market was worth it. Your note rate (6.5%) was never the line — it sits 0.78 points below it.</v>
      </c>
      <c r="F24" s="25"/>
      <c r="H24" s="7" t="n">
        <v>0.08</v>
      </c>
      <c r="I24" s="7" t="n">
        <f aca="false">IF($C$10=0,J24,IF($C$10=0.15,K24,IF($C$10=0.188,L24,M24)))</f>
        <v>0.0889617</v>
      </c>
      <c r="J24" s="7" t="n">
        <v>0.08299952</v>
      </c>
      <c r="K24" s="7" t="n">
        <v>0.0889617</v>
      </c>
      <c r="L24" s="7" t="n">
        <v>0.09064346</v>
      </c>
      <c r="M24" s="7" t="n">
        <v>0.09298425</v>
      </c>
    </row>
    <row r="25" customFormat="false" ht="18" hidden="false" customHeight="true" outlineLevel="0" collapsed="false">
      <c r="B25" s="24"/>
      <c r="C25" s="24"/>
      <c r="E25" s="25"/>
      <c r="F25" s="25"/>
      <c r="H25" s="7" t="n">
        <v>0.0825</v>
      </c>
      <c r="I25" s="7" t="n">
        <f aca="false">IF($C$10=0,J25,IF($C$10=0.15,K25,IF($C$10=0.188,L25,M25)))</f>
        <v>0.09165981</v>
      </c>
      <c r="J25" s="7" t="n">
        <v>0.08569213</v>
      </c>
      <c r="K25" s="7" t="n">
        <v>0.09165981</v>
      </c>
      <c r="L25" s="7" t="n">
        <v>0.09334197</v>
      </c>
      <c r="M25" s="7" t="n">
        <v>0.09568261</v>
      </c>
    </row>
    <row r="26" customFormat="false" ht="15" hidden="false" customHeight="false" outlineLevel="0" collapsed="false">
      <c r="E26" s="25"/>
      <c r="F26" s="25"/>
      <c r="H26" s="7" t="n">
        <v>0.085</v>
      </c>
      <c r="I26" s="7" t="n">
        <f aca="false">IF($C$10=0,J26,IF($C$10=0.15,K26,IF($C$10=0.188,L26,M26)))</f>
        <v>0.09435844</v>
      </c>
      <c r="J26" s="7" t="n">
        <v>0.08839091</v>
      </c>
      <c r="K26" s="7" t="n">
        <v>0.09435844</v>
      </c>
      <c r="L26" s="7" t="n">
        <v>0.09603952</v>
      </c>
      <c r="M26" s="7" t="n">
        <v>0.09837802</v>
      </c>
    </row>
    <row r="27" customFormat="false" ht="15" hidden="false" customHeight="false" outlineLevel="0" collapsed="false">
      <c r="B27" s="10" t="s">
        <v>32</v>
      </c>
      <c r="H27" s="7" t="n">
        <v>0.0875</v>
      </c>
      <c r="I27" s="7" t="n">
        <f aca="false">IF($C$10=0,J27,IF($C$10=0.15,K27,IF($C$10=0.188,L27,M27)))</f>
        <v>0.09705793</v>
      </c>
      <c r="J27" s="7" t="n">
        <v>0.09109582</v>
      </c>
      <c r="K27" s="7" t="n">
        <v>0.09705793</v>
      </c>
      <c r="L27" s="7" t="n">
        <v>0.09873655</v>
      </c>
      <c r="M27" s="7" t="n">
        <v>0.10107107</v>
      </c>
    </row>
    <row r="28" customFormat="false" ht="39.75" hidden="false" customHeight="true" outlineLevel="0" collapsed="false">
      <c r="B28" s="26" t="s">
        <v>33</v>
      </c>
      <c r="C28" s="27"/>
      <c r="E28" s="28" t="str">
        <f aca="false">IF(C9&lt;0.04,"That is you. Your floor is "&amp;TEXT(B24,"0.0%")&amp;". A plain bond fund can clear that. The argument is over and you won it the day you signed.","Not you — your floor is high enough that the argument is real.")</f>
        <v>Not you — your floor is high enough that the argument is real.</v>
      </c>
      <c r="F28" s="28"/>
      <c r="H28" s="7" t="n">
        <v>0.09</v>
      </c>
      <c r="I28" s="7" t="n">
        <f aca="false">IF($C$10=0,J28,IF($C$10=0.15,K28,IF($C$10=0.188,L28,M28)))</f>
        <v>0.09975856</v>
      </c>
      <c r="J28" s="7" t="n">
        <v>0.09380689</v>
      </c>
      <c r="K28" s="7" t="n">
        <v>0.09975856</v>
      </c>
      <c r="L28" s="7" t="n">
        <v>0.10143341</v>
      </c>
      <c r="M28" s="7" t="n">
        <v>0.10376217</v>
      </c>
    </row>
    <row r="29" customFormat="false" ht="39.75" hidden="false" customHeight="true" outlineLevel="0" collapsed="false">
      <c r="B29" s="26" t="s">
        <v>34</v>
      </c>
      <c r="C29" s="27"/>
      <c r="E29" s="28" t="str">
        <f aca="false">"Your floor falls, sometimes a long way. Interest only starts working after your other itemised deductions clear the standard deduction. Read your own return before you believe anybody about this."</f>
        <v>Your floor falls, sometimes a long way. Interest only starts working after your other itemised deductions clear the standard deduction. Read your own return before you believe anybody about this.</v>
      </c>
      <c r="F29" s="28"/>
    </row>
    <row r="30" customFormat="false" ht="39.75" hidden="false" customHeight="true" outlineLevel="0" collapsed="false">
      <c r="B30" s="26" t="s">
        <v>35</v>
      </c>
      <c r="C30" s="27"/>
      <c r="E30" s="28" t="str">
        <f aca="false">"The match wins. Neither side of this floor beats free money. Fill that first."</f>
        <v>The match wins. Neither side of this floor beats free money. Fill that first.</v>
      </c>
      <c r="F30" s="28"/>
    </row>
    <row r="31" customFormat="false" ht="39.75" hidden="false" customHeight="true" outlineLevel="0" collapsed="false">
      <c r="B31" s="26" t="s">
        <v>36</v>
      </c>
      <c r="C31" s="27"/>
      <c r="E31" s="28" t="str">
        <f aca="false">"Build that first. A house you cannot eat is not safety. And a card charging more than "&amp;TEXT(B24,"0.0%")&amp;" goes before either."</f>
        <v>Build that first. A house you cannot eat is not safety. And a card charging more than 7.3% goes before either.</v>
      </c>
      <c r="F31" s="28"/>
    </row>
    <row r="32" customFormat="false" ht="7.5" hidden="false" customHeight="true" outlineLevel="0" collapsed="false"/>
    <row r="33" customFormat="false" ht="15" hidden="false" customHeight="false" outlineLevel="0" collapsed="false">
      <c r="B33" s="29" t="s">
        <v>37</v>
      </c>
      <c r="C33" s="29"/>
      <c r="D33" s="29"/>
      <c r="E33" s="29"/>
      <c r="F33" s="29"/>
    </row>
    <row r="34" customFormat="false" ht="30" hidden="false" customHeight="true" outlineLevel="0" collapsed="false">
      <c r="B34" s="30" t="s">
        <v>38</v>
      </c>
      <c r="C34" s="30"/>
      <c r="D34" s="30"/>
      <c r="E34" s="30"/>
      <c r="F34" s="30"/>
    </row>
    <row r="35" customFormat="false" ht="30" hidden="false" customHeight="true" outlineLevel="0" collapsed="false">
      <c r="B35" s="30"/>
      <c r="C35" s="30"/>
      <c r="D35" s="30"/>
      <c r="E35" s="30"/>
      <c r="F35" s="30"/>
    </row>
    <row r="36" customFormat="false" ht="7.5" hidden="false" customHeight="true" outlineLevel="0" collapsed="false"/>
    <row r="37" customFormat="false" ht="15" hidden="false" customHeight="false" outlineLevel="0" collapsed="false">
      <c r="B37" s="31" t="s">
        <v>39</v>
      </c>
      <c r="C37" s="31"/>
      <c r="D37" s="31"/>
      <c r="E37" s="31"/>
      <c r="F37" s="31"/>
    </row>
    <row r="38" customFormat="false" ht="15" hidden="false" customHeight="false" outlineLevel="0" collapsed="false">
      <c r="B38" s="32" t="s">
        <v>40</v>
      </c>
      <c r="C38" s="32"/>
      <c r="D38" s="32"/>
      <c r="E38" s="32"/>
      <c r="F38" s="32"/>
    </row>
  </sheetData>
  <mergeCells count="26">
    <mergeCell ref="B2:F2"/>
    <mergeCell ref="B3:F3"/>
    <mergeCell ref="B4:F4"/>
    <mergeCell ref="B6:F6"/>
    <mergeCell ref="E9:F9"/>
    <mergeCell ref="E10:F10"/>
    <mergeCell ref="E11:F11"/>
    <mergeCell ref="E12:F12"/>
    <mergeCell ref="E13:F13"/>
    <mergeCell ref="E14:F14"/>
    <mergeCell ref="E17:F17"/>
    <mergeCell ref="E18:F18"/>
    <mergeCell ref="E19:F19"/>
    <mergeCell ref="E20:F20"/>
    <mergeCell ref="B23:C23"/>
    <mergeCell ref="E23:F23"/>
    <mergeCell ref="B24:C25"/>
    <mergeCell ref="E24:F26"/>
    <mergeCell ref="E28:F28"/>
    <mergeCell ref="E29:F29"/>
    <mergeCell ref="E30:F30"/>
    <mergeCell ref="E31:F31"/>
    <mergeCell ref="B33:F33"/>
    <mergeCell ref="B34:F35"/>
    <mergeCell ref="B37:F37"/>
    <mergeCell ref="B38:F38"/>
  </mergeCells>
  <dataValidations count="1">
    <dataValidation allowBlank="false" error="Enter 0, 0.15, 0.188 or 0.238." errorStyle="stop" errorTitle="Four choices" operator="between" showDropDown="false" showErrorMessage="true" showInputMessage="false" sqref="C10" type="list">
      <formula1>"0,0.15,0.188,0.238"</formula1>
      <formula2>0</formula2>
    </dataValidation>
  </dataValidations>
  <printOptions headings="false" gridLines="false" gridLinesSet="true" horizontalCentered="false" verticalCentered="false"/>
  <pageMargins left="0.4" right="0.4" top="0.4" bottom="0.4"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2026-09-18T13:17:38Z</dcterms:created>
  <dc:creator>openpyxl</dc:creator>
  <dc:description/>
  <dc:language>en-US</dc:language>
  <cp:lastModifiedBy/>
  <dcterms:modified xsi:type="dcterms:W3CDTF">2026-09-18T13:17:38Z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